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3260" windowHeight="8325" activeTab="0"/>
  </bookViews>
  <sheets>
    <sheet name="Heat Exchange Study" sheetId="1" r:id="rId1"/>
    <sheet name="Sheet2" sheetId="2" r:id="rId2"/>
    <sheet name="Sheet3" sheetId="3" r:id="rId3"/>
  </sheets>
  <definedNames/>
  <calcPr calcMode="manual" fullCalcOnLoad="1" iterate="1" iterateCount="10" iterateDelta="0.001"/>
</workbook>
</file>

<file path=xl/sharedStrings.xml><?xml version="1.0" encoding="utf-8"?>
<sst xmlns="http://schemas.openxmlformats.org/spreadsheetml/2006/main" count="50" uniqueCount="37">
  <si>
    <t>Process Flow, lbs/hr</t>
  </si>
  <si>
    <t>Coolent Flow, lbs/hr</t>
  </si>
  <si>
    <t>Heat Load, BTU/hr</t>
  </si>
  <si>
    <t>Heat Exchanger Area, ft²</t>
  </si>
  <si>
    <t>Overall Heat Transfer Coefficient, BTU/hr-ft²-°F</t>
  </si>
  <si>
    <t>Log Mean Temperature Difference, °F</t>
  </si>
  <si>
    <r>
      <t>Q  =  U  A  (ΔT)</t>
    </r>
    <r>
      <rPr>
        <b/>
        <vertAlign val="subscript"/>
        <sz val="14"/>
        <color indexed="18"/>
        <rFont val="Arial"/>
        <family val="2"/>
      </rPr>
      <t>lm</t>
    </r>
  </si>
  <si>
    <t>Process Flow, GPM</t>
  </si>
  <si>
    <t>Coolent Flow, GPM</t>
  </si>
  <si>
    <t>Tube Length, ft</t>
  </si>
  <si>
    <t>Velocity, ft/sec</t>
  </si>
  <si>
    <r>
      <t>1/h</t>
    </r>
    <r>
      <rPr>
        <b/>
        <vertAlign val="subscript"/>
        <sz val="14"/>
        <color indexed="18"/>
        <rFont val="Arial"/>
        <family val="2"/>
      </rPr>
      <t>t</t>
    </r>
    <r>
      <rPr>
        <b/>
        <sz val="10"/>
        <color indexed="18"/>
        <rFont val="Arial"/>
        <family val="2"/>
      </rPr>
      <t xml:space="preserve"> </t>
    </r>
    <r>
      <rPr>
        <b/>
        <sz val="14"/>
        <color indexed="18"/>
        <rFont val="Arial"/>
        <family val="2"/>
      </rPr>
      <t>+ Δr/k + 1/h</t>
    </r>
    <r>
      <rPr>
        <b/>
        <vertAlign val="subscript"/>
        <sz val="14"/>
        <color indexed="18"/>
        <rFont val="Arial"/>
        <family val="2"/>
      </rPr>
      <t xml:space="preserve">j  </t>
    </r>
  </si>
  <si>
    <t>Wall Thickness, in.</t>
  </si>
  <si>
    <t>Film Coefficient, BTU/hr-ft²-°F</t>
  </si>
  <si>
    <r>
      <t xml:space="preserve">Tube Diameter, in. </t>
    </r>
    <r>
      <rPr>
        <sz val="8"/>
        <color indexed="18"/>
        <rFont val="Arial"/>
        <family val="2"/>
      </rPr>
      <t>(copper)</t>
    </r>
  </si>
  <si>
    <r>
      <t xml:space="preserve">Jacket Diameter, in. ft </t>
    </r>
    <r>
      <rPr>
        <sz val="8"/>
        <color indexed="18"/>
        <rFont val="Arial"/>
        <family val="2"/>
      </rPr>
      <t>(steel)</t>
    </r>
  </si>
  <si>
    <r>
      <t>Q</t>
    </r>
    <r>
      <rPr>
        <b/>
        <vertAlign val="subscript"/>
        <sz val="14"/>
        <color indexed="60"/>
        <rFont val="Arial"/>
        <family val="2"/>
      </rPr>
      <t>Tube</t>
    </r>
    <r>
      <rPr>
        <b/>
        <sz val="14"/>
        <color indexed="60"/>
        <rFont val="Arial"/>
        <family val="2"/>
      </rPr>
      <t xml:space="preserve">  =  F  cp</t>
    </r>
    <r>
      <rPr>
        <b/>
        <vertAlign val="subscript"/>
        <sz val="14"/>
        <color indexed="60"/>
        <rFont val="Arial"/>
        <family val="2"/>
      </rPr>
      <t xml:space="preserve">  </t>
    </r>
    <r>
      <rPr>
        <b/>
        <sz val="14"/>
        <color indexed="60"/>
        <rFont val="Arial"/>
        <family val="2"/>
      </rPr>
      <t>( T</t>
    </r>
    <r>
      <rPr>
        <b/>
        <vertAlign val="subscript"/>
        <sz val="14"/>
        <color indexed="60"/>
        <rFont val="Arial"/>
        <family val="2"/>
      </rPr>
      <t>o</t>
    </r>
    <r>
      <rPr>
        <b/>
        <sz val="14"/>
        <color indexed="60"/>
        <rFont val="Arial"/>
        <family val="2"/>
      </rPr>
      <t xml:space="preserve"> - T )</t>
    </r>
  </si>
  <si>
    <r>
      <t>Q</t>
    </r>
    <r>
      <rPr>
        <b/>
        <vertAlign val="subscript"/>
        <sz val="14"/>
        <color indexed="17"/>
        <rFont val="Arial"/>
        <family val="2"/>
      </rPr>
      <t>Jacket</t>
    </r>
    <r>
      <rPr>
        <b/>
        <sz val="14"/>
        <color indexed="17"/>
        <rFont val="Arial"/>
        <family val="2"/>
      </rPr>
      <t xml:space="preserve">  =  C  cp</t>
    </r>
    <r>
      <rPr>
        <b/>
        <vertAlign val="subscript"/>
        <sz val="14"/>
        <color indexed="17"/>
        <rFont val="Arial"/>
        <family val="2"/>
      </rPr>
      <t xml:space="preserve">c  </t>
    </r>
    <r>
      <rPr>
        <b/>
        <sz val="14"/>
        <color indexed="17"/>
        <rFont val="Arial"/>
        <family val="2"/>
      </rPr>
      <t>( T</t>
    </r>
    <r>
      <rPr>
        <b/>
        <vertAlign val="subscript"/>
        <sz val="14"/>
        <color indexed="17"/>
        <rFont val="Arial"/>
        <family val="2"/>
      </rPr>
      <t>c</t>
    </r>
    <r>
      <rPr>
        <b/>
        <sz val="14"/>
        <color indexed="17"/>
        <rFont val="Arial"/>
        <family val="2"/>
      </rPr>
      <t xml:space="preserve"> - T</t>
    </r>
    <r>
      <rPr>
        <b/>
        <vertAlign val="subscript"/>
        <sz val="14"/>
        <color indexed="17"/>
        <rFont val="Arial"/>
        <family val="2"/>
      </rPr>
      <t>co</t>
    </r>
    <r>
      <rPr>
        <b/>
        <sz val="14"/>
        <color indexed="17"/>
        <rFont val="Arial"/>
        <family val="2"/>
      </rPr>
      <t xml:space="preserve"> )</t>
    </r>
  </si>
  <si>
    <r>
      <t>Q</t>
    </r>
    <r>
      <rPr>
        <b/>
        <vertAlign val="subscript"/>
        <sz val="14"/>
        <color indexed="60"/>
        <rFont val="Arial"/>
        <family val="2"/>
      </rPr>
      <t>Tube</t>
    </r>
    <r>
      <rPr>
        <b/>
        <sz val="14"/>
        <color indexed="60"/>
        <rFont val="Arial"/>
        <family val="2"/>
      </rPr>
      <t xml:space="preserve">  = </t>
    </r>
  </si>
  <si>
    <r>
      <t>Q</t>
    </r>
    <r>
      <rPr>
        <b/>
        <vertAlign val="subscript"/>
        <sz val="14"/>
        <color indexed="17"/>
        <rFont val="Arial"/>
        <family val="2"/>
      </rPr>
      <t>Jacket</t>
    </r>
    <r>
      <rPr>
        <b/>
        <sz val="14"/>
        <color indexed="17"/>
        <rFont val="Arial"/>
        <family val="2"/>
      </rPr>
      <t xml:space="preserve">  = </t>
    </r>
  </si>
  <si>
    <r>
      <t xml:space="preserve">Viscosity, lb/ft-hr </t>
    </r>
    <r>
      <rPr>
        <sz val="8"/>
        <color indexed="60"/>
        <rFont val="Arial"/>
        <family val="2"/>
      </rPr>
      <t>(1cp=2.42 lb/ft-hr)</t>
    </r>
  </si>
  <si>
    <t>Thermal Conductivity, BTU/hr-ft²-°F/ft</t>
  </si>
  <si>
    <r>
      <t>Density, lbs/ft</t>
    </r>
    <r>
      <rPr>
        <vertAlign val="superscript"/>
        <sz val="10"/>
        <rFont val="Arial"/>
        <family val="2"/>
      </rPr>
      <t>3</t>
    </r>
  </si>
  <si>
    <t>Heat Capacity, BTU/lb-°F</t>
  </si>
  <si>
    <t>Reynolds Number</t>
  </si>
  <si>
    <r>
      <t xml:space="preserve">Viscosity, lb/ft-hr </t>
    </r>
    <r>
      <rPr>
        <sz val="8"/>
        <color indexed="17"/>
        <rFont val="Arial"/>
        <family val="2"/>
      </rPr>
      <t>(1cp=2.42 lb/ft-hr)</t>
    </r>
  </si>
  <si>
    <t>Tube</t>
  </si>
  <si>
    <t>Jacket</t>
  </si>
  <si>
    <t>Inputs in Red</t>
  </si>
  <si>
    <t>Exchanger</t>
  </si>
  <si>
    <t xml:space="preserve">U  = </t>
  </si>
  <si>
    <t>°F</t>
  </si>
  <si>
    <t>Area</t>
  </si>
  <si>
    <t>Fluid Properties Calculated at Average Stream Temperature</t>
  </si>
  <si>
    <t>Double Pipe, Countercurrent, Aqueous, Heat Exchange Study</t>
  </si>
  <si>
    <t>Temperature In, °F</t>
  </si>
  <si>
    <t>Temperature Out, °F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</si>
</sst>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&quot;  GPM&quot;"/>
    <numFmt numFmtId="168" formatCode="0&quot;  F&quot;"/>
    <numFmt numFmtId="169" formatCode="#,##0&quot;  GPM&quot;"/>
    <numFmt numFmtId="170" formatCode="."/>
  </numFmts>
  <fonts count="38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4"/>
      <color indexed="60"/>
      <name val="Arial"/>
      <family val="2"/>
    </font>
    <font>
      <b/>
      <vertAlign val="subscript"/>
      <sz val="14"/>
      <color indexed="6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4"/>
      <color indexed="17"/>
      <name val="Arial"/>
      <family val="2"/>
    </font>
    <font>
      <b/>
      <vertAlign val="subscript"/>
      <sz val="14"/>
      <color indexed="17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4"/>
      <color indexed="18"/>
      <name val="Arial"/>
      <family val="2"/>
    </font>
    <font>
      <b/>
      <vertAlign val="subscript"/>
      <sz val="14"/>
      <color indexed="1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color indexed="60"/>
      <name val="Arial"/>
      <family val="2"/>
    </font>
    <font>
      <sz val="8"/>
      <color indexed="17"/>
      <name val="Arial"/>
      <family val="2"/>
    </font>
    <font>
      <sz val="8"/>
      <color indexed="18"/>
      <name val="Arial"/>
      <family val="2"/>
    </font>
    <font>
      <b/>
      <u val="single"/>
      <sz val="18"/>
      <name val="Arial"/>
      <family val="2"/>
    </font>
    <font>
      <b/>
      <i/>
      <sz val="16"/>
      <color indexed="60"/>
      <name val="Arial"/>
      <family val="2"/>
    </font>
    <font>
      <b/>
      <i/>
      <sz val="16"/>
      <color indexed="17"/>
      <name val="Arial"/>
      <family val="2"/>
    </font>
    <font>
      <b/>
      <i/>
      <sz val="14"/>
      <color indexed="56"/>
      <name val="Arial"/>
      <family val="2"/>
    </font>
    <font>
      <sz val="14"/>
      <color indexed="18"/>
      <name val="Arial"/>
      <family val="2"/>
    </font>
    <font>
      <b/>
      <sz val="10"/>
      <color indexed="8"/>
      <name val="Arial"/>
      <family val="2"/>
    </font>
    <font>
      <b/>
      <sz val="12"/>
      <color indexed="60"/>
      <name val="Arial"/>
      <family val="2"/>
    </font>
    <font>
      <b/>
      <sz val="12"/>
      <color indexed="17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color indexed="11"/>
      <name val="Arial"/>
      <family val="2"/>
    </font>
    <font>
      <b/>
      <sz val="12"/>
      <color indexed="52"/>
      <name val="Arial"/>
      <family val="2"/>
    </font>
    <font>
      <b/>
      <sz val="10"/>
      <color indexed="15"/>
      <name val="Arial"/>
      <family val="2"/>
    </font>
    <font>
      <b/>
      <sz val="10"/>
      <color indexed="22"/>
      <name val="Arial"/>
      <family val="2"/>
    </font>
    <font>
      <b/>
      <i/>
      <u val="single"/>
      <sz val="10"/>
      <color indexed="22"/>
      <name val="Arial"/>
      <family val="2"/>
    </font>
    <font>
      <b/>
      <sz val="8.5"/>
      <color indexed="22"/>
      <name val="Arial"/>
      <family val="2"/>
    </font>
    <font>
      <b/>
      <sz val="10"/>
      <color indexed="13"/>
      <name val="Arial"/>
      <family val="2"/>
    </font>
    <font>
      <b/>
      <u val="single"/>
      <sz val="18"/>
      <color indexed="4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 style="thick">
        <color indexed="17"/>
      </left>
      <right style="thick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 style="thick">
        <color indexed="60"/>
      </top>
      <bottom style="thick">
        <color indexed="60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3" fontId="15" fillId="3" borderId="1" xfId="0" applyNumberFormat="1" applyFont="1" applyFill="1" applyBorder="1" applyAlignment="1" applyProtection="1">
      <alignment/>
      <protection locked="0"/>
    </xf>
    <xf numFmtId="3" fontId="15" fillId="4" borderId="2" xfId="0" applyNumberFormat="1" applyFont="1" applyFill="1" applyBorder="1" applyAlignment="1" applyProtection="1">
      <alignment/>
      <protection locked="0"/>
    </xf>
    <xf numFmtId="3" fontId="15" fillId="5" borderId="2" xfId="0" applyNumberFormat="1" applyFont="1" applyFill="1" applyBorder="1" applyAlignment="1" applyProtection="1">
      <alignment/>
      <protection locked="0"/>
    </xf>
    <xf numFmtId="166" fontId="15" fillId="5" borderId="2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37" fillId="2" borderId="0" xfId="0" applyFont="1" applyFill="1" applyAlignment="1" applyProtection="1">
      <alignment horizontal="centerContinuous"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20" fillId="2" borderId="0" xfId="0" applyFont="1" applyFill="1" applyAlignment="1" applyProtection="1">
      <alignment horizontal="centerContinuous"/>
      <protection hidden="1"/>
    </xf>
    <xf numFmtId="0" fontId="0" fillId="4" borderId="3" xfId="0" applyFill="1" applyBorder="1" applyAlignment="1" applyProtection="1">
      <alignment/>
      <protection hidden="1"/>
    </xf>
    <xf numFmtId="0" fontId="0" fillId="4" borderId="4" xfId="0" applyFill="1" applyBorder="1" applyAlignment="1" applyProtection="1">
      <alignment/>
      <protection hidden="1"/>
    </xf>
    <xf numFmtId="3" fontId="30" fillId="2" borderId="0" xfId="0" applyNumberFormat="1" applyFont="1" applyFill="1" applyAlignment="1" applyProtection="1">
      <alignment horizontal="right"/>
      <protection hidden="1"/>
    </xf>
    <xf numFmtId="0" fontId="30" fillId="2" borderId="0" xfId="0" applyFont="1" applyFill="1" applyAlignment="1" applyProtection="1">
      <alignment/>
      <protection hidden="1"/>
    </xf>
    <xf numFmtId="0" fontId="0" fillId="4" borderId="5" xfId="0" applyFill="1" applyBorder="1" applyAlignment="1" applyProtection="1">
      <alignment/>
      <protection hidden="1"/>
    </xf>
    <xf numFmtId="0" fontId="0" fillId="4" borderId="6" xfId="0" applyFill="1" applyBorder="1" applyAlignment="1" applyProtection="1">
      <alignment/>
      <protection hidden="1"/>
    </xf>
    <xf numFmtId="169" fontId="27" fillId="4" borderId="6" xfId="0" applyNumberFormat="1" applyFont="1" applyFill="1" applyBorder="1" applyAlignment="1" applyProtection="1">
      <alignment horizontal="left"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7" xfId="0" applyFill="1" applyBorder="1" applyAlignment="1" applyProtection="1">
      <alignment/>
      <protection hidden="1"/>
    </xf>
    <xf numFmtId="3" fontId="31" fillId="2" borderId="0" xfId="0" applyNumberFormat="1" applyFont="1" applyFill="1" applyAlignment="1" applyProtection="1">
      <alignment horizontal="right"/>
      <protection hidden="1"/>
    </xf>
    <xf numFmtId="0" fontId="31" fillId="2" borderId="0" xfId="0" applyFont="1" applyFill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169" fontId="26" fillId="6" borderId="8" xfId="0" applyNumberFormat="1" applyFont="1" applyFill="1" applyBorder="1" applyAlignment="1" applyProtection="1">
      <alignment horizontal="right"/>
      <protection hidden="1"/>
    </xf>
    <xf numFmtId="165" fontId="31" fillId="2" borderId="0" xfId="0" applyNumberFormat="1" applyFont="1" applyFill="1" applyAlignment="1" applyProtection="1">
      <alignment horizontal="left"/>
      <protection hidden="1"/>
    </xf>
    <xf numFmtId="0" fontId="0" fillId="4" borderId="9" xfId="0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/>
      <protection hidden="1"/>
    </xf>
    <xf numFmtId="0" fontId="0" fillId="4" borderId="11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165" fontId="30" fillId="2" borderId="0" xfId="0" applyNumberFormat="1" applyFont="1" applyFill="1" applyAlignment="1" applyProtection="1">
      <alignment horizontal="right"/>
      <protection hidden="1"/>
    </xf>
    <xf numFmtId="0" fontId="34" fillId="2" borderId="0" xfId="0" applyFont="1" applyFill="1" applyAlignment="1" applyProtection="1">
      <alignment horizontal="center"/>
      <protection hidden="1"/>
    </xf>
    <xf numFmtId="0" fontId="0" fillId="3" borderId="12" xfId="0" applyFill="1" applyBorder="1" applyAlignment="1" applyProtection="1">
      <alignment/>
      <protection hidden="1"/>
    </xf>
    <xf numFmtId="0" fontId="21" fillId="3" borderId="13" xfId="0" applyFont="1" applyFill="1" applyBorder="1" applyAlignment="1" applyProtection="1">
      <alignment/>
      <protection hidden="1"/>
    </xf>
    <xf numFmtId="0" fontId="0" fillId="3" borderId="13" xfId="0" applyFill="1" applyBorder="1" applyAlignment="1" applyProtection="1">
      <alignment/>
      <protection hidden="1"/>
    </xf>
    <xf numFmtId="0" fontId="5" fillId="3" borderId="13" xfId="0" applyFont="1" applyFill="1" applyBorder="1" applyAlignment="1" applyProtection="1">
      <alignment/>
      <protection hidden="1"/>
    </xf>
    <xf numFmtId="0" fontId="0" fillId="3" borderId="14" xfId="0" applyFill="1" applyBorder="1" applyAlignment="1" applyProtection="1">
      <alignment/>
      <protection hidden="1"/>
    </xf>
    <xf numFmtId="0" fontId="33" fillId="2" borderId="0" xfId="0" applyFont="1" applyFill="1" applyAlignment="1" applyProtection="1">
      <alignment horizontal="center"/>
      <protection hidden="1"/>
    </xf>
    <xf numFmtId="165" fontId="32" fillId="2" borderId="0" xfId="0" applyNumberFormat="1" applyFont="1" applyFill="1" applyAlignment="1" applyProtection="1">
      <alignment horizontal="right"/>
      <protection hidden="1"/>
    </xf>
    <xf numFmtId="0" fontId="3" fillId="3" borderId="0" xfId="0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3" fontId="16" fillId="3" borderId="0" xfId="0" applyNumberFormat="1" applyFont="1" applyFill="1" applyBorder="1" applyAlignment="1" applyProtection="1">
      <alignment/>
      <protection hidden="1"/>
    </xf>
    <xf numFmtId="0" fontId="0" fillId="3" borderId="15" xfId="0" applyFill="1" applyBorder="1" applyAlignment="1" applyProtection="1">
      <alignment/>
      <protection hidden="1"/>
    </xf>
    <xf numFmtId="165" fontId="16" fillId="3" borderId="0" xfId="0" applyNumberFormat="1" applyFont="1" applyFill="1" applyBorder="1" applyAlignment="1" applyProtection="1">
      <alignment/>
      <protection hidden="1"/>
    </xf>
    <xf numFmtId="2" fontId="16" fillId="3" borderId="1" xfId="0" applyNumberFormat="1" applyFont="1" applyFill="1" applyBorder="1" applyAlignment="1" applyProtection="1">
      <alignment/>
      <protection hidden="1"/>
    </xf>
    <xf numFmtId="166" fontId="16" fillId="3" borderId="1" xfId="0" applyNumberFormat="1" applyFont="1" applyFill="1" applyBorder="1" applyAlignment="1" applyProtection="1">
      <alignment/>
      <protection hidden="1"/>
    </xf>
    <xf numFmtId="165" fontId="16" fillId="3" borderId="1" xfId="0" applyNumberFormat="1" applyFont="1" applyFill="1" applyBorder="1" applyAlignment="1" applyProtection="1">
      <alignment/>
      <protection hidden="1"/>
    </xf>
    <xf numFmtId="0" fontId="4" fillId="3" borderId="0" xfId="0" applyFont="1" applyFill="1" applyBorder="1" applyAlignment="1" applyProtection="1">
      <alignment/>
      <protection hidden="1"/>
    </xf>
    <xf numFmtId="1" fontId="16" fillId="3" borderId="0" xfId="0" applyNumberFormat="1" applyFont="1" applyFill="1" applyBorder="1" applyAlignment="1" applyProtection="1">
      <alignment/>
      <protection hidden="1"/>
    </xf>
    <xf numFmtId="0" fontId="0" fillId="3" borderId="16" xfId="0" applyFill="1" applyBorder="1" applyAlignment="1" applyProtection="1">
      <alignment/>
      <protection hidden="1"/>
    </xf>
    <xf numFmtId="0" fontId="0" fillId="3" borderId="17" xfId="0" applyFill="1" applyBorder="1" applyAlignment="1" applyProtection="1">
      <alignment/>
      <protection hidden="1"/>
    </xf>
    <xf numFmtId="0" fontId="4" fillId="3" borderId="17" xfId="0" applyFont="1" applyFill="1" applyBorder="1" applyAlignment="1" applyProtection="1">
      <alignment/>
      <protection hidden="1"/>
    </xf>
    <xf numFmtId="0" fontId="0" fillId="3" borderId="18" xfId="0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165" fontId="15" fillId="4" borderId="19" xfId="0" applyNumberFormat="1" applyFont="1" applyFill="1" applyBorder="1" applyAlignment="1" applyProtection="1">
      <alignment/>
      <protection hidden="1"/>
    </xf>
    <xf numFmtId="0" fontId="22" fillId="4" borderId="20" xfId="0" applyFont="1" applyFill="1" applyBorder="1" applyAlignment="1" applyProtection="1">
      <alignment/>
      <protection hidden="1"/>
    </xf>
    <xf numFmtId="0" fontId="4" fillId="4" borderId="20" xfId="0" applyFont="1" applyFill="1" applyBorder="1" applyAlignment="1" applyProtection="1">
      <alignment/>
      <protection hidden="1"/>
    </xf>
    <xf numFmtId="0" fontId="9" fillId="4" borderId="20" xfId="0" applyFont="1" applyFill="1" applyBorder="1" applyAlignment="1" applyProtection="1">
      <alignment/>
      <protection hidden="1"/>
    </xf>
    <xf numFmtId="0" fontId="0" fillId="4" borderId="20" xfId="0" applyFill="1" applyBorder="1" applyAlignment="1" applyProtection="1">
      <alignment/>
      <protection hidden="1"/>
    </xf>
    <xf numFmtId="0" fontId="0" fillId="4" borderId="21" xfId="0" applyFill="1" applyBorder="1" applyAlignment="1" applyProtection="1">
      <alignment/>
      <protection hidden="1"/>
    </xf>
    <xf numFmtId="0" fontId="33" fillId="2" borderId="0" xfId="0" applyFont="1" applyFill="1" applyAlignment="1" applyProtection="1">
      <alignment horizontal="center" vertical="top"/>
      <protection hidden="1"/>
    </xf>
    <xf numFmtId="165" fontId="32" fillId="2" borderId="0" xfId="0" applyNumberFormat="1" applyFont="1" applyFill="1" applyAlignment="1" applyProtection="1">
      <alignment horizontal="right" vertical="top"/>
      <protection hidden="1"/>
    </xf>
    <xf numFmtId="0" fontId="7" fillId="4" borderId="0" xfId="0" applyFont="1" applyFill="1" applyBorder="1" applyAlignment="1" applyProtection="1">
      <alignment/>
      <protection hidden="1"/>
    </xf>
    <xf numFmtId="0" fontId="4" fillId="4" borderId="0" xfId="0" applyFont="1" applyFill="1" applyBorder="1" applyAlignment="1" applyProtection="1">
      <alignment/>
      <protection hidden="1"/>
    </xf>
    <xf numFmtId="3" fontId="16" fillId="4" borderId="0" xfId="0" applyNumberFormat="1" applyFont="1" applyFill="1" applyBorder="1" applyAlignment="1" applyProtection="1">
      <alignment/>
      <protection hidden="1"/>
    </xf>
    <xf numFmtId="0" fontId="0" fillId="4" borderId="22" xfId="0" applyFill="1" applyBorder="1" applyAlignment="1" applyProtection="1">
      <alignment/>
      <protection hidden="1"/>
    </xf>
    <xf numFmtId="165" fontId="16" fillId="4" borderId="0" xfId="0" applyNumberFormat="1" applyFont="1" applyFill="1" applyBorder="1" applyAlignment="1" applyProtection="1">
      <alignment/>
      <protection hidden="1"/>
    </xf>
    <xf numFmtId="2" fontId="16" fillId="4" borderId="2" xfId="0" applyNumberFormat="1" applyFont="1" applyFill="1" applyBorder="1" applyAlignment="1" applyProtection="1">
      <alignment/>
      <protection hidden="1"/>
    </xf>
    <xf numFmtId="166" fontId="16" fillId="4" borderId="2" xfId="0" applyNumberFormat="1" applyFont="1" applyFill="1" applyBorder="1" applyAlignment="1" applyProtection="1">
      <alignment/>
      <protection hidden="1"/>
    </xf>
    <xf numFmtId="165" fontId="16" fillId="4" borderId="2" xfId="0" applyNumberFormat="1" applyFont="1" applyFill="1" applyBorder="1" applyAlignment="1" applyProtection="1">
      <alignment/>
      <protection hidden="1"/>
    </xf>
    <xf numFmtId="0" fontId="8" fillId="4" borderId="0" xfId="0" applyFont="1" applyFill="1" applyBorder="1" applyAlignment="1" applyProtection="1">
      <alignment/>
      <protection hidden="1"/>
    </xf>
    <xf numFmtId="1" fontId="16" fillId="4" borderId="0" xfId="0" applyNumberFormat="1" applyFont="1" applyFill="1" applyBorder="1" applyAlignment="1" applyProtection="1">
      <alignment/>
      <protection hidden="1"/>
    </xf>
    <xf numFmtId="0" fontId="0" fillId="4" borderId="23" xfId="0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8" fillId="4" borderId="24" xfId="0" applyFont="1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0" fillId="5" borderId="19" xfId="0" applyFill="1" applyBorder="1" applyAlignment="1" applyProtection="1">
      <alignment/>
      <protection hidden="1"/>
    </xf>
    <xf numFmtId="0" fontId="23" fillId="5" borderId="20" xfId="0" applyFont="1" applyFill="1" applyBorder="1" applyAlignment="1" applyProtection="1">
      <alignment/>
      <protection hidden="1"/>
    </xf>
    <xf numFmtId="0" fontId="9" fillId="5" borderId="20" xfId="0" applyFont="1" applyFill="1" applyBorder="1" applyAlignment="1" applyProtection="1">
      <alignment/>
      <protection hidden="1"/>
    </xf>
    <xf numFmtId="0" fontId="13" fillId="5" borderId="20" xfId="0" applyFont="1" applyFill="1" applyBorder="1" applyAlignment="1" applyProtection="1">
      <alignment/>
      <protection hidden="1"/>
    </xf>
    <xf numFmtId="0" fontId="0" fillId="5" borderId="20" xfId="0" applyFill="1" applyBorder="1" applyAlignment="1" applyProtection="1">
      <alignment/>
      <protection hidden="1"/>
    </xf>
    <xf numFmtId="0" fontId="24" fillId="5" borderId="26" xfId="0" applyFont="1" applyFill="1" applyBorder="1" applyAlignment="1" applyProtection="1">
      <alignment horizontal="centerContinuous"/>
      <protection hidden="1"/>
    </xf>
    <xf numFmtId="0" fontId="0" fillId="5" borderId="21" xfId="0" applyFill="1" applyBorder="1" applyAlignment="1" applyProtection="1">
      <alignment/>
      <protection hidden="1"/>
    </xf>
    <xf numFmtId="0" fontId="0" fillId="5" borderId="2" xfId="0" applyFill="1" applyBorder="1" applyAlignment="1" applyProtection="1">
      <alignment/>
      <protection hidden="1"/>
    </xf>
    <xf numFmtId="0" fontId="5" fillId="5" borderId="0" xfId="0" applyFont="1" applyFill="1" applyBorder="1" applyAlignment="1" applyProtection="1">
      <alignment/>
      <protection hidden="1"/>
    </xf>
    <xf numFmtId="0" fontId="9" fillId="5" borderId="0" xfId="0" applyFont="1" applyFill="1" applyBorder="1" applyAlignment="1" applyProtection="1">
      <alignment/>
      <protection hidden="1"/>
    </xf>
    <xf numFmtId="0" fontId="13" fillId="5" borderId="0" xfId="0" applyFont="1" applyFill="1" applyBorder="1" applyAlignment="1" applyProtection="1">
      <alignment/>
      <protection hidden="1"/>
    </xf>
    <xf numFmtId="0" fontId="0" fillId="5" borderId="0" xfId="0" applyFill="1" applyBorder="1" applyAlignment="1" applyProtection="1">
      <alignment/>
      <protection hidden="1"/>
    </xf>
    <xf numFmtId="0" fontId="12" fillId="5" borderId="0" xfId="0" applyFont="1" applyFill="1" applyBorder="1" applyAlignment="1" applyProtection="1">
      <alignment/>
      <protection hidden="1"/>
    </xf>
    <xf numFmtId="0" fontId="0" fillId="5" borderId="22" xfId="0" applyFill="1" applyBorder="1" applyAlignment="1" applyProtection="1">
      <alignment/>
      <protection hidden="1"/>
    </xf>
    <xf numFmtId="0" fontId="2" fillId="5" borderId="0" xfId="0" applyFont="1" applyFill="1" applyBorder="1" applyAlignment="1" applyProtection="1">
      <alignment/>
      <protection hidden="1"/>
    </xf>
    <xf numFmtId="0" fontId="11" fillId="5" borderId="0" xfId="0" applyFont="1" applyFill="1" applyBorder="1" applyAlignment="1" applyProtection="1">
      <alignment/>
      <protection hidden="1"/>
    </xf>
    <xf numFmtId="165" fontId="16" fillId="5" borderId="0" xfId="0" applyNumberFormat="1" applyFont="1" applyFill="1" applyBorder="1" applyAlignment="1" applyProtection="1">
      <alignment/>
      <protection hidden="1"/>
    </xf>
    <xf numFmtId="3" fontId="16" fillId="5" borderId="0" xfId="0" applyNumberFormat="1" applyFont="1" applyFill="1" applyBorder="1" applyAlignment="1" applyProtection="1">
      <alignment/>
      <protection hidden="1"/>
    </xf>
    <xf numFmtId="0" fontId="0" fillId="5" borderId="23" xfId="0" applyFill="1" applyBorder="1" applyAlignment="1" applyProtection="1">
      <alignment/>
      <protection hidden="1"/>
    </xf>
    <xf numFmtId="0" fontId="0" fillId="5" borderId="24" xfId="0" applyFill="1" applyBorder="1" applyAlignment="1" applyProtection="1">
      <alignment/>
      <protection hidden="1"/>
    </xf>
    <xf numFmtId="0" fontId="12" fillId="5" borderId="24" xfId="0" applyFont="1" applyFill="1" applyBorder="1" applyAlignment="1" applyProtection="1">
      <alignment/>
      <protection hidden="1"/>
    </xf>
    <xf numFmtId="0" fontId="0" fillId="5" borderId="25" xfId="0" applyFill="1" applyBorder="1" applyAlignment="1" applyProtection="1">
      <alignment/>
      <protection hidden="1"/>
    </xf>
    <xf numFmtId="0" fontId="12" fillId="2" borderId="0" xfId="0" applyFont="1" applyFill="1" applyAlignment="1" applyProtection="1">
      <alignment/>
      <protection hidden="1"/>
    </xf>
    <xf numFmtId="0" fontId="15" fillId="2" borderId="0" xfId="0" applyFont="1" applyFill="1" applyAlignment="1" applyProtection="1">
      <alignment/>
      <protection hidden="1"/>
    </xf>
    <xf numFmtId="0" fontId="36" fillId="2" borderId="0" xfId="0" applyFont="1" applyFill="1" applyAlignment="1" applyProtection="1">
      <alignment horizontal="right"/>
      <protection hidden="1"/>
    </xf>
    <xf numFmtId="0" fontId="25" fillId="2" borderId="0" xfId="0" applyFont="1" applyFill="1" applyAlignment="1" applyProtection="1">
      <alignment horizontal="right"/>
      <protection hidden="1"/>
    </xf>
    <xf numFmtId="0" fontId="13" fillId="5" borderId="2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3425"/>
          <c:w val="0.92925"/>
          <c:h val="0.94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'Heat Exchange Study'!$Q$14:$Q$24</c:f>
              <c:numCache/>
            </c:numRef>
          </c:xVal>
          <c:yVal>
            <c:numRef>
              <c:f>'Heat Exchange Study'!$R$14:$R$24</c:f>
              <c:numCache>
                <c:ptCount val="11"/>
                <c:pt idx="0">
                  <c:v>200</c:v>
                </c:pt>
                <c:pt idx="1">
                  <c:v>176.92422666358513</c:v>
                </c:pt>
                <c:pt idx="2">
                  <c:v>157.86004257451964</c:v>
                </c:pt>
                <c:pt idx="3">
                  <c:v>142.11005622809256</c:v>
                </c:pt>
                <c:pt idx="4">
                  <c:v>129.09811358456156</c:v>
                </c:pt>
                <c:pt idx="5">
                  <c:v>118.34822163961071</c:v>
                </c:pt>
                <c:pt idx="6">
                  <c:v>109.46713600974353</c:v>
                </c:pt>
                <c:pt idx="7">
                  <c:v>102.12997556488165</c:v>
                </c:pt>
                <c:pt idx="8">
                  <c:v>96.06833787358383</c:v>
                </c:pt>
                <c:pt idx="9">
                  <c:v>91.06048070912817</c:v>
                </c:pt>
                <c:pt idx="10">
                  <c:v>86.92321044376862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'Heat Exchange Study'!$Q$14:$Q$24</c:f>
              <c:numCache/>
            </c:numRef>
          </c:xVal>
          <c:yVal>
            <c:numRef>
              <c:f>'Heat Exchange Study'!$S$14:$S$24</c:f>
              <c:numCache>
                <c:ptCount val="11"/>
                <c:pt idx="0">
                  <c:v>133.00650803525397</c:v>
                </c:pt>
                <c:pt idx="1">
                  <c:v>121.5771644019796</c:v>
                </c:pt>
                <c:pt idx="2">
                  <c:v>112.134745815813</c:v>
                </c:pt>
                <c:pt idx="3">
                  <c:v>104.33383689075326</c:v>
                </c:pt>
                <c:pt idx="4">
                  <c:v>97.88907070063442</c:v>
                </c:pt>
                <c:pt idx="5">
                  <c:v>92.56468970294432</c:v>
                </c:pt>
                <c:pt idx="6">
                  <c:v>88.16592143544247</c:v>
                </c:pt>
                <c:pt idx="7">
                  <c:v>84.5318534978596</c:v>
                </c:pt>
                <c:pt idx="8">
                  <c:v>81.52954717667026</c:v>
                </c:pt>
                <c:pt idx="9">
                  <c:v>79.04917438203043</c:v>
                </c:pt>
                <c:pt idx="10">
                  <c:v>77</c:v>
                </c:pt>
              </c:numCache>
            </c:numRef>
          </c:yVal>
          <c:smooth val="1"/>
        </c:ser>
        <c:axId val="17013711"/>
        <c:axId val="18905672"/>
      </c:scatterChart>
      <c:valAx>
        <c:axId val="1701371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rPr>
                  <a:t>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18905672"/>
        <c:crossesAt val="70"/>
        <c:crossBetween val="midCat"/>
        <c:dispUnits/>
      </c:valAx>
      <c:valAx>
        <c:axId val="18905672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rPr>
                  <a:t>Degrees 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17013711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CCC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42</xdr:row>
      <xdr:rowOff>85725</xdr:rowOff>
    </xdr:from>
    <xdr:to>
      <xdr:col>6</xdr:col>
      <xdr:colOff>47625</xdr:colOff>
      <xdr:row>42</xdr:row>
      <xdr:rowOff>85725</xdr:rowOff>
    </xdr:to>
    <xdr:sp>
      <xdr:nvSpPr>
        <xdr:cNvPr id="1" name="Line 2"/>
        <xdr:cNvSpPr>
          <a:spLocks/>
        </xdr:cNvSpPr>
      </xdr:nvSpPr>
      <xdr:spPr>
        <a:xfrm>
          <a:off x="3295650" y="7705725"/>
          <a:ext cx="31432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77</xdr:row>
      <xdr:rowOff>95250</xdr:rowOff>
    </xdr:from>
    <xdr:to>
      <xdr:col>12</xdr:col>
      <xdr:colOff>266700</xdr:colOff>
      <xdr:row>77</xdr:row>
      <xdr:rowOff>95250</xdr:rowOff>
    </xdr:to>
    <xdr:sp>
      <xdr:nvSpPr>
        <xdr:cNvPr id="2" name="Line 3"/>
        <xdr:cNvSpPr>
          <a:spLocks/>
        </xdr:cNvSpPr>
      </xdr:nvSpPr>
      <xdr:spPr>
        <a:xfrm>
          <a:off x="6724650" y="13382625"/>
          <a:ext cx="4857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42</xdr:row>
      <xdr:rowOff>85725</xdr:rowOff>
    </xdr:from>
    <xdr:to>
      <xdr:col>3</xdr:col>
      <xdr:colOff>38100</xdr:colOff>
      <xdr:row>42</xdr:row>
      <xdr:rowOff>85725</xdr:rowOff>
    </xdr:to>
    <xdr:sp>
      <xdr:nvSpPr>
        <xdr:cNvPr id="3" name="Line 4"/>
        <xdr:cNvSpPr>
          <a:spLocks/>
        </xdr:cNvSpPr>
      </xdr:nvSpPr>
      <xdr:spPr>
        <a:xfrm flipH="1" flipV="1">
          <a:off x="1638300" y="7705725"/>
          <a:ext cx="4572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6</xdr:row>
      <xdr:rowOff>114300</xdr:rowOff>
    </xdr:from>
    <xdr:to>
      <xdr:col>8</xdr:col>
      <xdr:colOff>447675</xdr:colOff>
      <xdr:row>6</xdr:row>
      <xdr:rowOff>114300</xdr:rowOff>
    </xdr:to>
    <xdr:sp>
      <xdr:nvSpPr>
        <xdr:cNvPr id="4" name="Line 5"/>
        <xdr:cNvSpPr>
          <a:spLocks/>
        </xdr:cNvSpPr>
      </xdr:nvSpPr>
      <xdr:spPr>
        <a:xfrm flipH="1">
          <a:off x="4219575" y="1333500"/>
          <a:ext cx="571500" cy="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104775</xdr:rowOff>
    </xdr:from>
    <xdr:to>
      <xdr:col>12</xdr:col>
      <xdr:colOff>66675</xdr:colOff>
      <xdr:row>7</xdr:row>
      <xdr:rowOff>104775</xdr:rowOff>
    </xdr:to>
    <xdr:sp>
      <xdr:nvSpPr>
        <xdr:cNvPr id="5" name="Line 6"/>
        <xdr:cNvSpPr>
          <a:spLocks/>
        </xdr:cNvSpPr>
      </xdr:nvSpPr>
      <xdr:spPr>
        <a:xfrm>
          <a:off x="6400800" y="1533525"/>
          <a:ext cx="609600" cy="0"/>
        </a:xfrm>
        <a:prstGeom prst="line">
          <a:avLst/>
        </a:prstGeom>
        <a:noFill/>
        <a:ln w="19050" cmpd="sng">
          <a:solidFill>
            <a:srgbClr val="9933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7</xdr:row>
      <xdr:rowOff>104775</xdr:rowOff>
    </xdr:from>
    <xdr:to>
      <xdr:col>4</xdr:col>
      <xdr:colOff>352425</xdr:colOff>
      <xdr:row>7</xdr:row>
      <xdr:rowOff>104775</xdr:rowOff>
    </xdr:to>
    <xdr:sp>
      <xdr:nvSpPr>
        <xdr:cNvPr id="6" name="Line 7"/>
        <xdr:cNvSpPr>
          <a:spLocks/>
        </xdr:cNvSpPr>
      </xdr:nvSpPr>
      <xdr:spPr>
        <a:xfrm>
          <a:off x="2419350" y="1533525"/>
          <a:ext cx="762000" cy="0"/>
        </a:xfrm>
        <a:prstGeom prst="line">
          <a:avLst/>
        </a:prstGeom>
        <a:noFill/>
        <a:ln w="19050" cmpd="sng">
          <a:solidFill>
            <a:srgbClr val="FF99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7</xdr:row>
      <xdr:rowOff>104775</xdr:rowOff>
    </xdr:from>
    <xdr:to>
      <xdr:col>17</xdr:col>
      <xdr:colOff>390525</xdr:colOff>
      <xdr:row>7</xdr:row>
      <xdr:rowOff>104775</xdr:rowOff>
    </xdr:to>
    <xdr:sp>
      <xdr:nvSpPr>
        <xdr:cNvPr id="7" name="Line 8"/>
        <xdr:cNvSpPr>
          <a:spLocks/>
        </xdr:cNvSpPr>
      </xdr:nvSpPr>
      <xdr:spPr>
        <a:xfrm>
          <a:off x="8629650" y="1533525"/>
          <a:ext cx="609600" cy="0"/>
        </a:xfrm>
        <a:prstGeom prst="line">
          <a:avLst/>
        </a:prstGeom>
        <a:noFill/>
        <a:ln w="19050" cmpd="sng">
          <a:solidFill>
            <a:srgbClr val="FF99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10</xdr:row>
      <xdr:rowOff>114300</xdr:rowOff>
    </xdr:from>
    <xdr:to>
      <xdr:col>6</xdr:col>
      <xdr:colOff>57150</xdr:colOff>
      <xdr:row>10</xdr:row>
      <xdr:rowOff>114300</xdr:rowOff>
    </xdr:to>
    <xdr:sp>
      <xdr:nvSpPr>
        <xdr:cNvPr id="8" name="Line 9"/>
        <xdr:cNvSpPr>
          <a:spLocks/>
        </xdr:cNvSpPr>
      </xdr:nvSpPr>
      <xdr:spPr>
        <a:xfrm flipH="1">
          <a:off x="3057525" y="2124075"/>
          <a:ext cx="561975" cy="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4</xdr:row>
      <xdr:rowOff>104775</xdr:rowOff>
    </xdr:from>
    <xdr:to>
      <xdr:col>16</xdr:col>
      <xdr:colOff>361950</xdr:colOff>
      <xdr:row>4</xdr:row>
      <xdr:rowOff>104775</xdr:rowOff>
    </xdr:to>
    <xdr:sp>
      <xdr:nvSpPr>
        <xdr:cNvPr id="9" name="Line 10"/>
        <xdr:cNvSpPr>
          <a:spLocks/>
        </xdr:cNvSpPr>
      </xdr:nvSpPr>
      <xdr:spPr>
        <a:xfrm flipH="1">
          <a:off x="7972425" y="933450"/>
          <a:ext cx="571500" cy="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26</xdr:row>
      <xdr:rowOff>19050</xdr:rowOff>
    </xdr:from>
    <xdr:to>
      <xdr:col>21</xdr:col>
      <xdr:colOff>466725</xdr:colOff>
      <xdr:row>43</xdr:row>
      <xdr:rowOff>0</xdr:rowOff>
    </xdr:to>
    <xdr:graphicFrame>
      <xdr:nvGraphicFramePr>
        <xdr:cNvPr id="10" name="Chart 11"/>
        <xdr:cNvGraphicFramePr/>
      </xdr:nvGraphicFramePr>
      <xdr:xfrm>
        <a:off x="7905750" y="4914900"/>
        <a:ext cx="35909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63"/>
  <sheetViews>
    <sheetView showGridLines="0" showRowColHeaders="0" tabSelected="1" workbookViewId="0" topLeftCell="A1">
      <selection activeCell="AC43" sqref="AC43"/>
    </sheetView>
  </sheetViews>
  <sheetFormatPr defaultColWidth="9.140625" defaultRowHeight="12.75"/>
  <cols>
    <col min="1" max="1" width="11.57421875" style="6" customWidth="1"/>
    <col min="2" max="2" width="8.28125" style="6" customWidth="1"/>
    <col min="3" max="3" width="11.00390625" style="6" customWidth="1"/>
    <col min="4" max="4" width="11.57421875" style="6" customWidth="1"/>
    <col min="5" max="5" width="9.00390625" style="6" customWidth="1"/>
    <col min="6" max="6" width="2.00390625" style="6" customWidth="1"/>
    <col min="7" max="7" width="2.57421875" style="6" customWidth="1"/>
    <col min="8" max="8" width="9.140625" style="6" customWidth="1"/>
    <col min="9" max="9" width="7.421875" style="6" customWidth="1"/>
    <col min="10" max="10" width="10.421875" style="6" customWidth="1"/>
    <col min="11" max="11" width="12.00390625" style="6" customWidth="1"/>
    <col min="12" max="12" width="9.140625" style="6" customWidth="1"/>
    <col min="13" max="14" width="6.7109375" style="6" customWidth="1"/>
    <col min="15" max="16" width="2.57421875" style="6" customWidth="1"/>
    <col min="17" max="17" width="10.00390625" style="6" customWidth="1"/>
    <col min="18" max="18" width="7.140625" style="6" customWidth="1"/>
    <col min="19" max="19" width="7.28125" style="6" customWidth="1"/>
    <col min="20" max="16384" width="9.140625" style="6" customWidth="1"/>
  </cols>
  <sheetData>
    <row r="1" spans="1:29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3.25">
      <c r="A2" s="1"/>
      <c r="B2" s="7" t="s">
        <v>34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  <c r="V2" s="1"/>
      <c r="W2" s="1"/>
      <c r="X2" s="1"/>
      <c r="Y2" s="1"/>
      <c r="Z2" s="1"/>
      <c r="AA2" s="1"/>
      <c r="AB2" s="1"/>
      <c r="AC2" s="1"/>
    </row>
    <row r="3" spans="1:29" ht="23.25">
      <c r="A3" s="1"/>
      <c r="B3" s="1"/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8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6.5" customHeight="1" thickBo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0"/>
      <c r="P5" s="11"/>
      <c r="Q5" s="12">
        <f>$B$26</f>
        <v>77</v>
      </c>
      <c r="R5" s="13" t="s">
        <v>31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4.25" thickBot="1" thickTop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6.5" customHeight="1" thickBot="1" thickTop="1">
      <c r="A7" s="1"/>
      <c r="B7" s="1"/>
      <c r="C7" s="1"/>
      <c r="D7" s="1"/>
      <c r="E7" s="1"/>
      <c r="F7" s="10"/>
      <c r="G7" s="15"/>
      <c r="H7" s="15"/>
      <c r="I7" s="15"/>
      <c r="J7" s="16">
        <f>$B$25</f>
        <v>20</v>
      </c>
      <c r="K7" s="15"/>
      <c r="L7" s="15"/>
      <c r="M7" s="15"/>
      <c r="N7" s="15"/>
      <c r="O7" s="17"/>
      <c r="P7" s="18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7.25" thickBot="1" thickTop="1">
      <c r="A8" s="1"/>
      <c r="B8" s="1"/>
      <c r="C8" s="19">
        <f>$B$16</f>
        <v>200</v>
      </c>
      <c r="D8" s="20" t="s">
        <v>31</v>
      </c>
      <c r="E8" s="21"/>
      <c r="F8" s="21"/>
      <c r="G8" s="21"/>
      <c r="H8" s="21"/>
      <c r="I8" s="21"/>
      <c r="J8" s="21"/>
      <c r="K8" s="22">
        <f>$B$15</f>
        <v>10</v>
      </c>
      <c r="L8" s="21"/>
      <c r="M8" s="21"/>
      <c r="N8" s="21"/>
      <c r="O8" s="21"/>
      <c r="P8" s="21"/>
      <c r="Q8" s="21"/>
      <c r="R8" s="1"/>
      <c r="S8" s="23">
        <f>$J$16</f>
        <v>86.92321044376862</v>
      </c>
      <c r="T8" s="20" t="s">
        <v>31</v>
      </c>
      <c r="U8" s="1"/>
      <c r="V8" s="1"/>
      <c r="W8" s="1"/>
      <c r="X8" s="1"/>
      <c r="Y8" s="1"/>
      <c r="Z8" s="1"/>
      <c r="AA8" s="1"/>
      <c r="AB8" s="1"/>
      <c r="AC8" s="1"/>
    </row>
    <row r="9" spans="1:29" ht="14.25" thickBot="1" thickTop="1">
      <c r="A9" s="1"/>
      <c r="B9" s="1"/>
      <c r="C9" s="1"/>
      <c r="D9" s="1"/>
      <c r="E9" s="1"/>
      <c r="F9" s="24"/>
      <c r="G9" s="17"/>
      <c r="H9" s="25"/>
      <c r="I9" s="25"/>
      <c r="J9" s="25"/>
      <c r="K9" s="25"/>
      <c r="L9" s="25"/>
      <c r="M9" s="25"/>
      <c r="N9" s="25"/>
      <c r="O9" s="25"/>
      <c r="P9" s="26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4.25" thickBot="1" thickTop="1">
      <c r="A10" s="1"/>
      <c r="B10" s="1"/>
      <c r="C10" s="1"/>
      <c r="D10" s="1"/>
      <c r="E10" s="1"/>
      <c r="F10" s="27"/>
      <c r="G10" s="14"/>
      <c r="H10" s="27"/>
      <c r="I10" s="27"/>
      <c r="J10" s="27"/>
      <c r="K10" s="27"/>
      <c r="L10" s="27"/>
      <c r="M10" s="27"/>
      <c r="N10" s="27"/>
      <c r="O10" s="27"/>
      <c r="P10" s="2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7.25" thickBot="1" thickTop="1">
      <c r="A11" s="1"/>
      <c r="B11" s="1"/>
      <c r="C11" s="1"/>
      <c r="D11" s="28">
        <f>$J$26</f>
        <v>133.00650803525397</v>
      </c>
      <c r="E11" s="13" t="s">
        <v>31</v>
      </c>
      <c r="F11" s="11"/>
      <c r="G11" s="2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3.5" thickTop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29" t="s">
        <v>32</v>
      </c>
      <c r="R13" s="29" t="s">
        <v>26</v>
      </c>
      <c r="S13" s="29" t="s">
        <v>27</v>
      </c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21">
      <c r="A14" s="1"/>
      <c r="B14" s="30"/>
      <c r="C14" s="31" t="s">
        <v>26</v>
      </c>
      <c r="D14" s="32"/>
      <c r="E14" s="33" t="s">
        <v>16</v>
      </c>
      <c r="F14" s="32"/>
      <c r="G14" s="32"/>
      <c r="H14" s="32"/>
      <c r="I14" s="32"/>
      <c r="J14" s="32"/>
      <c r="K14" s="32"/>
      <c r="L14" s="32"/>
      <c r="M14" s="34"/>
      <c r="N14" s="1"/>
      <c r="O14" s="1"/>
      <c r="P14" s="1"/>
      <c r="Q14" s="35">
        <v>0</v>
      </c>
      <c r="R14" s="36">
        <f>B16</f>
        <v>200</v>
      </c>
      <c r="S14" s="36">
        <f>J26</f>
        <v>133.00650803525397</v>
      </c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.75">
      <c r="A15" s="1"/>
      <c r="B15" s="2">
        <v>10</v>
      </c>
      <c r="C15" s="37" t="s">
        <v>7</v>
      </c>
      <c r="D15" s="38"/>
      <c r="E15" s="38"/>
      <c r="F15" s="38"/>
      <c r="G15" s="38"/>
      <c r="H15" s="38"/>
      <c r="I15" s="38"/>
      <c r="J15" s="39">
        <f>B15*60/7.481*B19</f>
        <v>4881.406573715633</v>
      </c>
      <c r="K15" s="37" t="s">
        <v>0</v>
      </c>
      <c r="L15" s="38"/>
      <c r="M15" s="40"/>
      <c r="N15" s="1"/>
      <c r="O15" s="1"/>
      <c r="P15" s="1"/>
      <c r="Q15" s="35">
        <v>0.1</v>
      </c>
      <c r="R15" s="36">
        <f>(($B$16-$J$26)/EXP(Q15*$H$37*$H$38*(1/$J$15/$B$20-1/$J$25/$B$30))+$J$26-$J$15*$B$20/$J$25/$B$30*$B$16)/(1-$J$15*$B$20/$J$25/$B$30)</f>
        <v>176.92422666358513</v>
      </c>
      <c r="S15" s="36">
        <f>$J$26-$J$15*$B$20/$J$25/$B$30*($B$16-R15)</f>
        <v>121.5771644019796</v>
      </c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2.75">
      <c r="A16" s="1"/>
      <c r="B16" s="2">
        <v>200</v>
      </c>
      <c r="C16" s="37" t="s">
        <v>35</v>
      </c>
      <c r="D16" s="38"/>
      <c r="E16" s="38"/>
      <c r="F16" s="38"/>
      <c r="G16" s="38"/>
      <c r="H16" s="38"/>
      <c r="I16" s="38"/>
      <c r="J16" s="41">
        <f>((J15*B20/J25/B30-1)*B16+(1-EXP(H37*H38*(1/J15/B20-1/J25/B30)))*B26)/(J15*B20/J25/B30-EXP(H37*H38*(1/J15/B20-1/J25/B30)))</f>
        <v>86.92321044376862</v>
      </c>
      <c r="K16" s="37" t="s">
        <v>36</v>
      </c>
      <c r="L16" s="38"/>
      <c r="M16" s="40"/>
      <c r="N16" s="1"/>
      <c r="O16" s="1"/>
      <c r="P16" s="1"/>
      <c r="Q16" s="35">
        <f>Q15+0.1</f>
        <v>0.2</v>
      </c>
      <c r="R16" s="36">
        <f aca="true" t="shared" si="0" ref="R16:R23">(($B$16-$J$26)/EXP(Q16*$H$37*$H$38*(1/$J$15/$B$20-1/$J$25/$B$30))+$J$26-$J$15*$B$20/$J$25/$B$30*$B$16)/(1-$J$15*$B$20/$J$25/$B$30)</f>
        <v>157.86004257451964</v>
      </c>
      <c r="S16" s="36">
        <f aca="true" t="shared" si="1" ref="S16:S23">$J$26-$J$15*$B$20/$J$25/$B$30*($B$16-R16)</f>
        <v>112.134745815813</v>
      </c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2.75">
      <c r="A17" s="1"/>
      <c r="B17" s="42">
        <f>2.42*10^(-1.5668+(230.298/(((B16+J16)/2+460)/1.8-146.797)))</f>
        <v>1.0940024956996264</v>
      </c>
      <c r="C17" s="37" t="s">
        <v>20</v>
      </c>
      <c r="D17" s="38"/>
      <c r="E17" s="38"/>
      <c r="F17" s="38"/>
      <c r="G17" s="38"/>
      <c r="H17" s="38"/>
      <c r="I17" s="38"/>
      <c r="J17" s="41">
        <f>B15/60/7.481/((B37/12)^2*PI()/4)</f>
        <v>4.084714486518367</v>
      </c>
      <c r="K17" s="37" t="s">
        <v>10</v>
      </c>
      <c r="L17" s="38"/>
      <c r="M17" s="40"/>
      <c r="N17" s="1"/>
      <c r="O17" s="1"/>
      <c r="P17" s="1"/>
      <c r="Q17" s="35">
        <f aca="true" t="shared" si="2" ref="Q17:Q23">Q16+0.1</f>
        <v>0.30000000000000004</v>
      </c>
      <c r="R17" s="36">
        <f t="shared" si="0"/>
        <v>142.11005622809256</v>
      </c>
      <c r="S17" s="36">
        <f t="shared" si="1"/>
        <v>104.33383689075326</v>
      </c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.75">
      <c r="A18" s="1"/>
      <c r="B18" s="43">
        <f>0.406123584-0.000410112*(B16+J16)/2</f>
        <v>0.3472882581592426</v>
      </c>
      <c r="C18" s="37" t="s">
        <v>21</v>
      </c>
      <c r="D18" s="38"/>
      <c r="E18" s="38"/>
      <c r="F18" s="38"/>
      <c r="G18" s="38"/>
      <c r="H18" s="38"/>
      <c r="I18" s="38"/>
      <c r="J18" s="39">
        <f>B19*B37/12*J17*3600/B17</f>
        <v>68173.88342000337</v>
      </c>
      <c r="K18" s="37" t="s">
        <v>24</v>
      </c>
      <c r="L18" s="38"/>
      <c r="M18" s="40"/>
      <c r="N18" s="1"/>
      <c r="O18" s="1"/>
      <c r="P18" s="1"/>
      <c r="Q18" s="35">
        <f t="shared" si="2"/>
        <v>0.4</v>
      </c>
      <c r="R18" s="36">
        <f t="shared" si="0"/>
        <v>129.09811358456156</v>
      </c>
      <c r="S18" s="36">
        <f t="shared" si="1"/>
        <v>97.88907070063442</v>
      </c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4.25">
      <c r="A19" s="1"/>
      <c r="B19" s="44">
        <f>62.43*(1.009437047-0.000240741*(B16+J16)/2)</f>
        <v>60.86300429661109</v>
      </c>
      <c r="C19" s="37" t="s">
        <v>22</v>
      </c>
      <c r="D19" s="45"/>
      <c r="E19" s="45"/>
      <c r="F19" s="45"/>
      <c r="G19" s="45"/>
      <c r="H19" s="45"/>
      <c r="I19" s="45"/>
      <c r="J19" s="46">
        <f>0.023*B18/(B37/12)*(J17*3600*2/12*B19/B17)^0.8*(B17*B20/B18)^0.3</f>
        <v>1733.0698594711737</v>
      </c>
      <c r="K19" s="37" t="s">
        <v>13</v>
      </c>
      <c r="L19" s="38"/>
      <c r="M19" s="40"/>
      <c r="N19" s="1"/>
      <c r="O19" s="1"/>
      <c r="P19" s="1"/>
      <c r="Q19" s="35">
        <f t="shared" si="2"/>
        <v>0.5</v>
      </c>
      <c r="R19" s="36">
        <f t="shared" si="0"/>
        <v>118.34822163961071</v>
      </c>
      <c r="S19" s="36">
        <f t="shared" si="1"/>
        <v>92.56468970294432</v>
      </c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.75">
      <c r="A20" s="1"/>
      <c r="B20" s="44">
        <v>1</v>
      </c>
      <c r="C20" s="37" t="s">
        <v>23</v>
      </c>
      <c r="D20" s="45"/>
      <c r="E20" s="45"/>
      <c r="F20" s="45"/>
      <c r="G20" s="45"/>
      <c r="H20" s="45"/>
      <c r="I20" s="45"/>
      <c r="J20" s="38"/>
      <c r="K20" s="38"/>
      <c r="L20" s="38"/>
      <c r="M20" s="40"/>
      <c r="N20" s="1"/>
      <c r="O20" s="1"/>
      <c r="P20" s="1"/>
      <c r="Q20" s="35">
        <f t="shared" si="2"/>
        <v>0.6</v>
      </c>
      <c r="R20" s="36">
        <f t="shared" si="0"/>
        <v>109.46713600974353</v>
      </c>
      <c r="S20" s="36">
        <f t="shared" si="1"/>
        <v>88.16592143544247</v>
      </c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.75">
      <c r="A21" s="1"/>
      <c r="B21" s="47"/>
      <c r="C21" s="48"/>
      <c r="D21" s="49"/>
      <c r="E21" s="49"/>
      <c r="F21" s="49"/>
      <c r="G21" s="49"/>
      <c r="H21" s="49"/>
      <c r="I21" s="49"/>
      <c r="J21" s="48"/>
      <c r="K21" s="48"/>
      <c r="L21" s="48"/>
      <c r="M21" s="50"/>
      <c r="N21" s="1"/>
      <c r="O21" s="1"/>
      <c r="P21" s="1"/>
      <c r="Q21" s="35">
        <f t="shared" si="2"/>
        <v>0.7</v>
      </c>
      <c r="R21" s="36">
        <f t="shared" si="0"/>
        <v>102.12997556488165</v>
      </c>
      <c r="S21" s="36">
        <f t="shared" si="1"/>
        <v>84.5318534978596</v>
      </c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35">
        <f t="shared" si="2"/>
        <v>0.7999999999999999</v>
      </c>
      <c r="R22" s="36">
        <f t="shared" si="0"/>
        <v>96.06833787358383</v>
      </c>
      <c r="S22" s="36">
        <f t="shared" si="1"/>
        <v>81.52954717667026</v>
      </c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2.75">
      <c r="A23" s="1"/>
      <c r="B23" s="1"/>
      <c r="C23" s="1"/>
      <c r="D23" s="51"/>
      <c r="E23" s="51"/>
      <c r="F23" s="51"/>
      <c r="G23" s="51"/>
      <c r="H23" s="51"/>
      <c r="I23" s="51"/>
      <c r="J23" s="1"/>
      <c r="K23" s="1"/>
      <c r="L23" s="1"/>
      <c r="M23" s="1"/>
      <c r="N23" s="1"/>
      <c r="O23" s="1"/>
      <c r="P23" s="1"/>
      <c r="Q23" s="35">
        <f t="shared" si="2"/>
        <v>0.8999999999999999</v>
      </c>
      <c r="R23" s="36">
        <f t="shared" si="0"/>
        <v>91.06048070912817</v>
      </c>
      <c r="S23" s="36">
        <f t="shared" si="1"/>
        <v>79.04917438203043</v>
      </c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1">
      <c r="A24" s="1"/>
      <c r="B24" s="52"/>
      <c r="C24" s="53" t="s">
        <v>27</v>
      </c>
      <c r="D24" s="54"/>
      <c r="E24" s="55" t="s">
        <v>17</v>
      </c>
      <c r="F24" s="56"/>
      <c r="G24" s="56"/>
      <c r="H24" s="54"/>
      <c r="I24" s="56"/>
      <c r="J24" s="56"/>
      <c r="K24" s="56"/>
      <c r="L24" s="56"/>
      <c r="M24" s="57"/>
      <c r="N24" s="1"/>
      <c r="O24" s="1"/>
      <c r="P24" s="1"/>
      <c r="Q24" s="58">
        <v>1</v>
      </c>
      <c r="R24" s="59">
        <f>J16</f>
        <v>86.92321044376862</v>
      </c>
      <c r="S24" s="59">
        <f>B26</f>
        <v>77</v>
      </c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2.75">
      <c r="A25" s="1"/>
      <c r="B25" s="3">
        <v>20</v>
      </c>
      <c r="C25" s="60" t="s">
        <v>8</v>
      </c>
      <c r="D25" s="61"/>
      <c r="E25" s="61"/>
      <c r="F25" s="61"/>
      <c r="G25" s="61"/>
      <c r="H25" s="61"/>
      <c r="I25" s="61"/>
      <c r="J25" s="62">
        <f>B25*60/7.481*B29</f>
        <v>9855.529352535254</v>
      </c>
      <c r="K25" s="60" t="s">
        <v>1</v>
      </c>
      <c r="L25" s="17"/>
      <c r="M25" s="6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2.75">
      <c r="A26" s="1"/>
      <c r="B26" s="3">
        <v>77</v>
      </c>
      <c r="C26" s="60" t="s">
        <v>35</v>
      </c>
      <c r="D26" s="61"/>
      <c r="E26" s="61"/>
      <c r="F26" s="61"/>
      <c r="G26" s="61"/>
      <c r="H26" s="61"/>
      <c r="I26" s="61"/>
      <c r="J26" s="64">
        <f>J15*B20/J25/B30*(B16-J16)+B26</f>
        <v>133.00650803525397</v>
      </c>
      <c r="K26" s="60" t="s">
        <v>36</v>
      </c>
      <c r="L26" s="17"/>
      <c r="M26" s="6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2.75">
      <c r="A27" s="1"/>
      <c r="B27" s="65">
        <f>2.42*10^(-1.5668+(230.298/(((B26+J26)/2+460)/1.8-146.797)))</f>
        <v>1.5677327261346006</v>
      </c>
      <c r="C27" s="60" t="s">
        <v>25</v>
      </c>
      <c r="D27" s="61"/>
      <c r="E27" s="61"/>
      <c r="F27" s="61"/>
      <c r="G27" s="61"/>
      <c r="H27" s="61"/>
      <c r="I27" s="61"/>
      <c r="J27" s="64">
        <f>B25/60/7.481/(((B40/12)^2*PI()/4)-((B37/12)^2*PI()/4))</f>
        <v>2.723142991012245</v>
      </c>
      <c r="K27" s="60" t="s">
        <v>10</v>
      </c>
      <c r="L27" s="17"/>
      <c r="M27" s="6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2.75">
      <c r="A28" s="1"/>
      <c r="B28" s="66">
        <f>0.406123584-0.000410112*(B26+J26)/2</f>
        <v>0.3630604894883229</v>
      </c>
      <c r="C28" s="60" t="s">
        <v>21</v>
      </c>
      <c r="D28" s="17"/>
      <c r="E28" s="17"/>
      <c r="F28" s="17"/>
      <c r="G28" s="17"/>
      <c r="H28" s="17"/>
      <c r="I28" s="17"/>
      <c r="J28" s="62">
        <f>B29*(B40-B37)/12*J27*3600/B27</f>
        <v>32016.80872449593</v>
      </c>
      <c r="K28" s="60" t="s">
        <v>24</v>
      </c>
      <c r="L28" s="17"/>
      <c r="M28" s="6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4.25">
      <c r="A29" s="1"/>
      <c r="B29" s="67">
        <f>62.43*(1.009437047-0.000240741*(B26+J26)/2)</f>
        <v>61.44101257193019</v>
      </c>
      <c r="C29" s="60" t="s">
        <v>22</v>
      </c>
      <c r="D29" s="68"/>
      <c r="E29" s="68"/>
      <c r="F29" s="68"/>
      <c r="G29" s="68"/>
      <c r="H29" s="68"/>
      <c r="I29" s="68"/>
      <c r="J29" s="69">
        <f>0.023*B28/((B40-B37)/12)*(J27*3600*2/12*B29/B27)^0.8*(B27*B30/B28)^0.4</f>
        <v>1259.3072821747892</v>
      </c>
      <c r="K29" s="60" t="s">
        <v>13</v>
      </c>
      <c r="L29" s="17"/>
      <c r="M29" s="6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2.75">
      <c r="A30" s="1"/>
      <c r="B30" s="67">
        <v>1</v>
      </c>
      <c r="C30" s="60" t="s">
        <v>23</v>
      </c>
      <c r="D30" s="68"/>
      <c r="E30" s="68"/>
      <c r="F30" s="68"/>
      <c r="G30" s="68"/>
      <c r="H30" s="68"/>
      <c r="I30" s="68"/>
      <c r="J30" s="17"/>
      <c r="K30" s="17"/>
      <c r="L30" s="17"/>
      <c r="M30" s="6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.75">
      <c r="A31" s="1"/>
      <c r="B31" s="70"/>
      <c r="C31" s="71"/>
      <c r="D31" s="72"/>
      <c r="E31" s="72"/>
      <c r="F31" s="72"/>
      <c r="G31" s="72"/>
      <c r="H31" s="72"/>
      <c r="I31" s="72"/>
      <c r="J31" s="71"/>
      <c r="K31" s="71"/>
      <c r="L31" s="71"/>
      <c r="M31" s="7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2.75">
      <c r="A32" s="1"/>
      <c r="B32" s="1"/>
      <c r="C32" s="1"/>
      <c r="D32" s="74"/>
      <c r="E32" s="74"/>
      <c r="F32" s="74"/>
      <c r="G32" s="74"/>
      <c r="H32" s="74"/>
      <c r="I32" s="7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2.75">
      <c r="A33" s="1"/>
      <c r="B33" s="1"/>
      <c r="C33" s="1"/>
      <c r="D33" s="74"/>
      <c r="E33" s="74"/>
      <c r="F33" s="74"/>
      <c r="G33" s="74"/>
      <c r="H33" s="74"/>
      <c r="I33" s="7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9.5" customHeight="1" thickBot="1">
      <c r="A34" s="1"/>
      <c r="B34" s="75"/>
      <c r="C34" s="76" t="s">
        <v>29</v>
      </c>
      <c r="D34" s="77"/>
      <c r="E34" s="78"/>
      <c r="F34" s="79"/>
      <c r="G34" s="79"/>
      <c r="H34" s="79"/>
      <c r="I34" s="79"/>
      <c r="J34" s="101" t="s">
        <v>30</v>
      </c>
      <c r="K34" s="80">
        <v>1</v>
      </c>
      <c r="L34" s="80"/>
      <c r="M34" s="8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20.25" customHeight="1">
      <c r="A35" s="1"/>
      <c r="B35" s="82"/>
      <c r="C35" s="83" t="s">
        <v>18</v>
      </c>
      <c r="D35" s="84" t="s">
        <v>19</v>
      </c>
      <c r="E35" s="85" t="s">
        <v>6</v>
      </c>
      <c r="F35" s="86"/>
      <c r="G35" s="86"/>
      <c r="H35" s="86"/>
      <c r="I35" s="86"/>
      <c r="J35" s="102"/>
      <c r="K35" s="85" t="s">
        <v>11</v>
      </c>
      <c r="L35" s="87"/>
      <c r="M35" s="88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7.5" customHeight="1">
      <c r="A36" s="1"/>
      <c r="B36" s="82"/>
      <c r="C36" s="89"/>
      <c r="D36" s="86"/>
      <c r="E36" s="86"/>
      <c r="F36" s="86"/>
      <c r="G36" s="86"/>
      <c r="H36" s="86"/>
      <c r="I36" s="86"/>
      <c r="J36" s="86"/>
      <c r="K36" s="85"/>
      <c r="L36" s="87"/>
      <c r="M36" s="88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2.75">
      <c r="A37" s="1"/>
      <c r="B37" s="4">
        <v>1</v>
      </c>
      <c r="C37" s="90" t="s">
        <v>14</v>
      </c>
      <c r="D37" s="86"/>
      <c r="E37" s="86"/>
      <c r="F37" s="86"/>
      <c r="G37" s="86"/>
      <c r="H37" s="91">
        <f>PI()*B37/12*B39</f>
        <v>26.17993877991494</v>
      </c>
      <c r="I37" s="90" t="s">
        <v>3</v>
      </c>
      <c r="J37" s="86"/>
      <c r="K37" s="86"/>
      <c r="L37" s="86"/>
      <c r="M37" s="88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75">
      <c r="A38" s="1"/>
      <c r="B38" s="5">
        <v>0.125</v>
      </c>
      <c r="C38" s="90" t="s">
        <v>12</v>
      </c>
      <c r="D38" s="86"/>
      <c r="E38" s="86"/>
      <c r="F38" s="86"/>
      <c r="G38" s="86"/>
      <c r="H38" s="92">
        <f>1/(1/J19+B38/2700+1/J29)</f>
        <v>705.5199090434003</v>
      </c>
      <c r="I38" s="90" t="s">
        <v>4</v>
      </c>
      <c r="J38" s="86"/>
      <c r="K38" s="86"/>
      <c r="L38" s="86"/>
      <c r="M38" s="88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75">
      <c r="A39" s="1"/>
      <c r="B39" s="4">
        <v>100</v>
      </c>
      <c r="C39" s="90" t="s">
        <v>9</v>
      </c>
      <c r="D39" s="86"/>
      <c r="E39" s="86"/>
      <c r="F39" s="86"/>
      <c r="G39" s="86"/>
      <c r="H39" s="92">
        <f>H38*H37*H40</f>
        <v>551973.7838744476</v>
      </c>
      <c r="I39" s="90" t="s">
        <v>2</v>
      </c>
      <c r="J39" s="86"/>
      <c r="K39" s="86"/>
      <c r="L39" s="86"/>
      <c r="M39" s="88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2.75">
      <c r="A40" s="1"/>
      <c r="B40" s="4">
        <v>2</v>
      </c>
      <c r="C40" s="90" t="s">
        <v>15</v>
      </c>
      <c r="D40" s="86"/>
      <c r="E40" s="86"/>
      <c r="F40" s="86"/>
      <c r="G40" s="86"/>
      <c r="H40" s="91">
        <f>((B16-J26)-(J16-B26))/LN((B16-J26)/(J16-B26))</f>
        <v>29.884125463119176</v>
      </c>
      <c r="I40" s="90" t="s">
        <v>5</v>
      </c>
      <c r="J40" s="86"/>
      <c r="K40" s="86"/>
      <c r="L40" s="86"/>
      <c r="M40" s="88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75">
      <c r="A41" s="1"/>
      <c r="B41" s="93"/>
      <c r="C41" s="94"/>
      <c r="D41" s="95"/>
      <c r="E41" s="95"/>
      <c r="F41" s="95"/>
      <c r="G41" s="95"/>
      <c r="H41" s="95"/>
      <c r="I41" s="94"/>
      <c r="J41" s="94"/>
      <c r="K41" s="94"/>
      <c r="L41" s="94"/>
      <c r="M41" s="96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.75">
      <c r="A42" s="1"/>
      <c r="B42" s="1"/>
      <c r="C42" s="1"/>
      <c r="D42" s="97"/>
      <c r="E42" s="97"/>
      <c r="F42" s="97"/>
      <c r="G42" s="97"/>
      <c r="H42" s="97"/>
      <c r="I42" s="97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75">
      <c r="A43" s="1"/>
      <c r="B43" s="98" t="s">
        <v>28</v>
      </c>
      <c r="C43" s="98"/>
      <c r="D43" s="97"/>
      <c r="E43" s="97"/>
      <c r="F43" s="97"/>
      <c r="G43" s="97"/>
      <c r="H43" s="97"/>
      <c r="I43" s="97"/>
      <c r="J43" s="1"/>
      <c r="K43" s="1"/>
      <c r="L43" s="1"/>
      <c r="M43" s="99" t="s">
        <v>33</v>
      </c>
      <c r="N43" s="100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.75">
      <c r="A44" s="1"/>
      <c r="B44" s="1"/>
      <c r="C44" s="1"/>
      <c r="D44" s="97"/>
      <c r="E44" s="97"/>
      <c r="F44" s="97"/>
      <c r="G44" s="97"/>
      <c r="H44" s="97"/>
      <c r="I44" s="97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</sheetData>
  <sheetProtection password="C52A" sheet="1" objects="1" scenarios="1"/>
  <mergeCells count="1">
    <mergeCell ref="J34:J35"/>
  </mergeCells>
  <printOptions/>
  <pageMargins left="0.75" right="0.75" top="1" bottom="1" header="0.5" footer="0.5"/>
  <pageSetup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B4" sqref="B4"/>
    </sheetView>
  </sheetViews>
  <sheetFormatPr defaultColWidth="9.140625" defaultRowHeight="12.75"/>
  <sheetData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Mindset,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Arbogast</dc:creator>
  <cp:keywords/>
  <dc:description/>
  <cp:lastModifiedBy>Fred Arbogast</cp:lastModifiedBy>
  <dcterms:created xsi:type="dcterms:W3CDTF">2005-10-15T10:32:05Z</dcterms:created>
  <dcterms:modified xsi:type="dcterms:W3CDTF">2009-04-09T06:33:05Z</dcterms:modified>
  <cp:category/>
  <cp:version/>
  <cp:contentType/>
  <cp:contentStatus/>
</cp:coreProperties>
</file>